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ноябрь 2021" sheetId="14" r:id="rId1"/>
    <sheet name="2 квартал 2020" sheetId="10" state="hidden" r:id="rId2"/>
    <sheet name="3 квартал 2020" sheetId="1" state="hidden" r:id="rId3"/>
    <sheet name="4 квартал 2020" sheetId="12" state="hidden" r:id="rId4"/>
  </sheets>
  <calcPr calcId="152511"/>
</workbook>
</file>

<file path=xl/calcChain.xml><?xml version="1.0" encoding="utf-8"?>
<calcChain xmlns="http://schemas.openxmlformats.org/spreadsheetml/2006/main">
  <c r="I42" i="14" l="1"/>
  <c r="I41" i="14"/>
  <c r="I40" i="14"/>
  <c r="I39" i="14"/>
  <c r="I38" i="14"/>
  <c r="I33" i="14"/>
  <c r="I32" i="14"/>
  <c r="I31" i="14"/>
  <c r="I30" i="14"/>
  <c r="I29" i="14"/>
  <c r="I28" i="14"/>
  <c r="I25" i="14"/>
  <c r="I23" i="14"/>
  <c r="I22" i="14"/>
  <c r="I20" i="14"/>
  <c r="I18" i="14"/>
  <c r="I19" i="14" l="1"/>
  <c r="I14" i="14"/>
  <c r="I16" i="14"/>
  <c r="I17" i="14"/>
  <c r="I21" i="14" l="1"/>
  <c r="I15" i="14"/>
  <c r="I10" i="14"/>
  <c r="I13" i="14"/>
  <c r="I12" i="14"/>
  <c r="I11" i="14"/>
  <c r="I9" i="14"/>
  <c r="I45" i="14" l="1"/>
  <c r="A9" i="1" l="1"/>
  <c r="A10" i="1" s="1"/>
  <c r="A9" i="10"/>
  <c r="A10" i="10" s="1"/>
  <c r="H11" i="10" l="1"/>
  <c r="H11" i="1" l="1"/>
  <c r="H11" i="12" l="1"/>
  <c r="A9" i="12" l="1"/>
  <c r="A10" i="12" s="1"/>
</calcChain>
</file>

<file path=xl/sharedStrings.xml><?xml version="1.0" encoding="utf-8"?>
<sst xmlns="http://schemas.openxmlformats.org/spreadsheetml/2006/main" count="300" uniqueCount="157">
  <si>
    <t>Наименование филиала</t>
  </si>
  <si>
    <t>Субъект РФ</t>
  </si>
  <si>
    <t>Территориальная зона (Муниципальное образование, район)</t>
  </si>
  <si>
    <t>Наименование объекта электросетевого хозяйства</t>
  </si>
  <si>
    <t>№ п/п</t>
  </si>
  <si>
    <t>Дата и время отключения объекта (московское)</t>
  </si>
  <si>
    <t>Дата и время ввода объекта в работу (московское)</t>
  </si>
  <si>
    <t>Примечание</t>
  </si>
  <si>
    <t>Объем недопоставленной электрической энергии, кВт*час</t>
  </si>
  <si>
    <t>ИТОГО:</t>
  </si>
  <si>
    <t>Сведения об объеме недопоставленной в результате аварийных отключений электрической энергии
на объектах ООО "Газпром энерго"</t>
  </si>
  <si>
    <r>
      <t xml:space="preserve">за </t>
    </r>
    <r>
      <rPr>
        <b/>
        <u/>
        <sz val="14"/>
        <color theme="1"/>
        <rFont val="Times New Roman"/>
        <family val="1"/>
        <charset val="204"/>
      </rPr>
      <t>_2_</t>
    </r>
    <r>
      <rPr>
        <b/>
        <sz val="14"/>
        <color theme="1"/>
        <rFont val="Times New Roman"/>
        <family val="1"/>
        <charset val="204"/>
      </rPr>
      <t xml:space="preserve"> квартал 20___ года</t>
    </r>
  </si>
  <si>
    <r>
      <t xml:space="preserve">за </t>
    </r>
    <r>
      <rPr>
        <b/>
        <u/>
        <sz val="14"/>
        <color theme="1"/>
        <rFont val="Times New Roman"/>
        <family val="1"/>
        <charset val="204"/>
      </rPr>
      <t>_3_</t>
    </r>
    <r>
      <rPr>
        <b/>
        <sz val="14"/>
        <color theme="1"/>
        <rFont val="Times New Roman"/>
        <family val="1"/>
        <charset val="204"/>
      </rPr>
      <t xml:space="preserve"> квартал 20___ года</t>
    </r>
  </si>
  <si>
    <r>
      <t xml:space="preserve">за </t>
    </r>
    <r>
      <rPr>
        <b/>
        <u/>
        <sz val="14"/>
        <color theme="1"/>
        <rFont val="Times New Roman"/>
        <family val="1"/>
        <charset val="204"/>
      </rPr>
      <t>_4_</t>
    </r>
    <r>
      <rPr>
        <b/>
        <sz val="14"/>
        <color theme="1"/>
        <rFont val="Times New Roman"/>
        <family val="1"/>
        <charset val="204"/>
      </rPr>
      <t xml:space="preserve"> квартал 20___ года</t>
    </r>
  </si>
  <si>
    <t>Республика Башкортостан</t>
  </si>
  <si>
    <t>Сведения об объеме недопоставленной в результате аварийных отключений электрической энергии
на объектах ГУП "Региональные электрические сети" РБ</t>
  </si>
  <si>
    <t xml:space="preserve">н.п.Улу Теляк </t>
  </si>
  <si>
    <t xml:space="preserve">н.п.Булгаково </t>
  </si>
  <si>
    <t>ВЛ-0,4кВ Л-5 ТП-01749/2</t>
  </si>
  <si>
    <t xml:space="preserve">05.11.21                    11ч 40 мин </t>
  </si>
  <si>
    <t>ВЛ-0,4кВ Л-2 ТП-45</t>
  </si>
  <si>
    <t>ВЛ-0,4кВ Л-2 ТП-114</t>
  </si>
  <si>
    <t xml:space="preserve">06.11.21                    13ч 50 мин </t>
  </si>
  <si>
    <t xml:space="preserve">06.11.21                    18ч 29 мин </t>
  </si>
  <si>
    <t xml:space="preserve">н.п.Иглино </t>
  </si>
  <si>
    <t>СМВ-1 ВЛ-10кВ Ф-8 ПС Минзитарово</t>
  </si>
  <si>
    <t xml:space="preserve">06.11.21                    17ч 42 мин </t>
  </si>
  <si>
    <t xml:space="preserve">06.11.21                    20ч 40 мин </t>
  </si>
  <si>
    <t>ВЛ-0,4кВ Л-2 ТП-61</t>
  </si>
  <si>
    <t xml:space="preserve">07.11.21                    09ч 40 мин </t>
  </si>
  <si>
    <t xml:space="preserve">07.11.21                    13ч 58 мин </t>
  </si>
  <si>
    <t>н.п.Кудеевка</t>
  </si>
  <si>
    <t>ВЛ-10кВ Ф-7 ПС 110/10 Кудеевка</t>
  </si>
  <si>
    <t xml:space="preserve">07.11.21                    18ч 51 мин </t>
  </si>
  <si>
    <t xml:space="preserve">07.11.21                    19ч 06 мин </t>
  </si>
  <si>
    <t>н.п. Улу Теляк</t>
  </si>
  <si>
    <t xml:space="preserve">09.11.21                    15ч 44 мин </t>
  </si>
  <si>
    <t xml:space="preserve">09.11.21                    18ч 12 мин </t>
  </si>
  <si>
    <t>ВЛ-0,4кВ Л-3 ТП-4</t>
  </si>
  <si>
    <t xml:space="preserve">10.11.21                    06ч 34 мин </t>
  </si>
  <si>
    <t xml:space="preserve">10.11.21                    10ч 07 мин </t>
  </si>
  <si>
    <t xml:space="preserve">10.11.21                    17ч 42 мин </t>
  </si>
  <si>
    <t xml:space="preserve">10.11.21                    20ч 01 мин </t>
  </si>
  <si>
    <t>ВЛ-0,4кВ Л-5 ТП-60</t>
  </si>
  <si>
    <t xml:space="preserve">11.11.21                    20ч 08 мин </t>
  </si>
  <si>
    <t xml:space="preserve">11.11.21                    23ч 36 мин </t>
  </si>
  <si>
    <t>ВЛ-0,4кВ Л-1, Л-2, Л-3 ТП-5</t>
  </si>
  <si>
    <t>ВЛ-0,4кВ Л-2 ТП-18</t>
  </si>
  <si>
    <t>н.п Улу Теляк</t>
  </si>
  <si>
    <t>н.п. Нагаево</t>
  </si>
  <si>
    <t>ВЛ-0,4кВ Л-4 ТП-9080</t>
  </si>
  <si>
    <t>г.Уфа</t>
  </si>
  <si>
    <t xml:space="preserve">В-6 Ф-6-10 ПС Промышленная </t>
  </si>
  <si>
    <t>ВЛ-0,4кВ Л-1 ТП-50</t>
  </si>
  <si>
    <t>ВЛ-0,4кВ Л-1 ТП-18</t>
  </si>
  <si>
    <t>ВЛ-0,4кВ Л-1 ТП-9246</t>
  </si>
  <si>
    <t>ВЛ-0,4кВ Л-2 ТП-9246</t>
  </si>
  <si>
    <t>ВЛ-0,4кВ Л-2 ТП-2</t>
  </si>
  <si>
    <t>ВЛ-0,4кВ Л-1, Л-2 ТП-29</t>
  </si>
  <si>
    <t>ВЛ-0,4кВ Л-3 ТП-01523</t>
  </si>
  <si>
    <t>АВ-0,4кВ 1Т ТП-2</t>
  </si>
  <si>
    <t>ПО "ЦЭС"</t>
  </si>
  <si>
    <t>н.п.Тавтиманово</t>
  </si>
  <si>
    <t>за ноябрь 2021 года</t>
  </si>
  <si>
    <t>н.п.Иглино</t>
  </si>
  <si>
    <t>с.Учалы</t>
  </si>
  <si>
    <t>н.п. Акбердино</t>
  </si>
  <si>
    <t>03.11.21                      18 ч 59 мин</t>
  </si>
  <si>
    <t>04.11.21                         05 ч 30 мин</t>
  </si>
  <si>
    <t xml:space="preserve">05.11.21                        20ч 26 мин </t>
  </si>
  <si>
    <t>06.11.21                          13 ч 50 мин</t>
  </si>
  <si>
    <t>06.11.21                             09 ч 50 мин</t>
  </si>
  <si>
    <t>06.11.21                            09 ч 50 мин</t>
  </si>
  <si>
    <t>06.11.21                             11 ч 42 мин</t>
  </si>
  <si>
    <t>12.11.2021                        07 ч 50 мин</t>
  </si>
  <si>
    <t>12.11.2021                    23 ч 56 мин</t>
  </si>
  <si>
    <t>12.11.2021                      16 ч 13 мин</t>
  </si>
  <si>
    <t>13.11.2021                    00 ч 30 мин</t>
  </si>
  <si>
    <t>14.11.2021                      11 ч 37 мин</t>
  </si>
  <si>
    <t>14.11.2021                    14 ч 31 мин</t>
  </si>
  <si>
    <t>15.11.2021                       15 ч 10 мин</t>
  </si>
  <si>
    <t>15.11.2021                      19 ч 00 мин</t>
  </si>
  <si>
    <t>15.11.2021                      20 ч 20 мин</t>
  </si>
  <si>
    <t>17.11.2021                    09 ч 34 мин</t>
  </si>
  <si>
    <t>17.11.2021                     18 ч 58 мин</t>
  </si>
  <si>
    <t>18.11.2021                        05 ч 05 мин</t>
  </si>
  <si>
    <t>19.11.2021                         16 ч 54 мин</t>
  </si>
  <si>
    <t>20.11.2021                         13 ч 30 мин</t>
  </si>
  <si>
    <t>20.11.2021                      14 ч 10 мин</t>
  </si>
  <si>
    <t>20.11.2021                      14 ч 15 мин</t>
  </si>
  <si>
    <t>20.11.2021                        16 ч 52 мин</t>
  </si>
  <si>
    <t>21.11.2021                        12 ч 18 мин</t>
  </si>
  <si>
    <t>21.11.2021                        17 ч 00 мин</t>
  </si>
  <si>
    <t>23.11.2021                     08 ч 14 мин</t>
  </si>
  <si>
    <t>25.11.2021                       17 ч 53 мин</t>
  </si>
  <si>
    <t>25.11.2021                     20 ч 36 мин</t>
  </si>
  <si>
    <t>15.11.2021                      21 ч 35 мин</t>
  </si>
  <si>
    <t>17.11.2021                    10 ч 20 мин</t>
  </si>
  <si>
    <t>17.11.2021                   18 ч 58 мин</t>
  </si>
  <si>
    <t>18.11.2021                      06 ч 47 мин</t>
  </si>
  <si>
    <t>20.11.2021                     00ч 38 мин</t>
  </si>
  <si>
    <t>20.11.2021                   16 ч 25 мин</t>
  </si>
  <si>
    <t>20.11.2021                  14 ч 32 мин</t>
  </si>
  <si>
    <t>20.11.2021                   18 ч 42 мин</t>
  </si>
  <si>
    <t>21.11.2021                  17 ч 00 мин</t>
  </si>
  <si>
    <t>22.11.2021                 02 ч 20 мин</t>
  </si>
  <si>
    <t>23.11.2021                       13 ч 13 мин</t>
  </si>
  <si>
    <t>26.11.2021                 17 ч 20 мин</t>
  </si>
  <si>
    <t>27.11.2021                     11 ч 10 мин</t>
  </si>
  <si>
    <t>28.11.2021                     10 ч 45мин</t>
  </si>
  <si>
    <t>28.11.2021                   21 ч 08мин</t>
  </si>
  <si>
    <t>29.11.2021                       09 ч 02 мин</t>
  </si>
  <si>
    <t>29.11.2021                          17 ч 21 мин</t>
  </si>
  <si>
    <t>25.11.2021                       21 ч 24 мин</t>
  </si>
  <si>
    <t>25.11.2021                        23 ч 28 мин</t>
  </si>
  <si>
    <t>27.11.2021                       00 ч 10 мин</t>
  </si>
  <si>
    <t>27.11.2021                      12 ч 40 мин</t>
  </si>
  <si>
    <t>28.11.2021                     12 ч 55мин</t>
  </si>
  <si>
    <t>28.11.2021                        21 ч 51 мин</t>
  </si>
  <si>
    <t>29.11.2021                    21 ч 23 мин</t>
  </si>
  <si>
    <t>29.11.2021                       19 ч 42 мин</t>
  </si>
  <si>
    <t>ТП-111 повреждение концевой муфты к Ф-31 ЗРУ-10 кВ ЛПДС  Улу Теляк</t>
  </si>
  <si>
    <t xml:space="preserve">н.п.Приображенский </t>
  </si>
  <si>
    <t>Отключение Ф-8 от ОЗЗ, неравильное подключение кабеля в ЗРУ-10 кВ ЛПДС Улу Теляк через ТЗНП.</t>
  </si>
  <si>
    <t xml:space="preserve"> ВЛ-10 кВ Ф-31 ЗРУ 10кВ ЛПДС Улу Теляк</t>
  </si>
  <si>
    <t>ВЛ-10кВ Ф-8 ЗРУ-10кВ ЛПДС Улу Теляк</t>
  </si>
  <si>
    <t>ТП-45 отключился АВ-0,4 по причине перегруза</t>
  </si>
  <si>
    <t>ВЛ-0,4 Л-2 ТП-114 обрыв провода</t>
  </si>
  <si>
    <t>Отключение СВ-10 по Ф НГДУ для проведения ремонта ТП-121,  повреждение в РУ-0,4</t>
  </si>
  <si>
    <t>ТП-61 отключение                          АВ-0,4 Л-2</t>
  </si>
  <si>
    <t>ТП-01749/2 отключение АВ-0,4 Л-5 по причине перегруза линии, перевод потребителей на АВ-0,4 Л-1</t>
  </si>
  <si>
    <t>ТП-01749/2 отключение АВ-0,4 Л-5 по причине перегруза линии, перевод потребителей на АВ-0,4 Л-4</t>
  </si>
  <si>
    <t xml:space="preserve"> ТП-01749/2 отключение АВ-0,4 Л-5 по причине перегруза линии (п. Приобрапженский негазофицирован), увеличение нагрузки  из - за резкого похолодания </t>
  </si>
  <si>
    <t xml:space="preserve">повреждение на ВЛ-10 кВ Ф-7  ПС Кудеевка тяга на балансе </t>
  </si>
  <si>
    <t>Повреждение в ТП-50</t>
  </si>
  <si>
    <t>Поврежедение вводных кабелей от ПС Промышленная и ПС Дружба до РП-523, причина порыв КЛ-6 кВ при проведение несогласованных землянныхработ ООО "Потенциал"</t>
  </si>
  <si>
    <t xml:space="preserve">ВЛ-10 Ф-7 ПС 110/10 Кудеевка тяга  </t>
  </si>
  <si>
    <t xml:space="preserve"> ВЛ-10 кВ Ф-8 ЗРУ 10кВ ЛПДС Улу Теляк</t>
  </si>
  <si>
    <t xml:space="preserve">н.п.Улукулево </t>
  </si>
  <si>
    <t>Отключение АВ-0,4 Л-3 в ТП-4, перегруз</t>
  </si>
  <si>
    <t>Плохой контакт на АВ-0,4 Л-5-восстановили</t>
  </si>
  <si>
    <t>ТП-5 аварийно отключился АВ-0,4 1Т - перегруз.</t>
  </si>
  <si>
    <t>ВЛ-0,4 ЛД-2 ТП-18 схлест проводов</t>
  </si>
  <si>
    <t>Отключение АВ-0,4 Л-4 ТП-9080</t>
  </si>
  <si>
    <t>Обрыв провода на ВЛ-0,4 кВ Л-1 ТП-50</t>
  </si>
  <si>
    <t>Причина отключения не определена</t>
  </si>
  <si>
    <t>ВЛ-0,4 Л-1 ТП-18 обрыв</t>
  </si>
  <si>
    <t>Отключен АВ-0,4 Л-1 ТП-9246-перегруз</t>
  </si>
  <si>
    <t>Отключен АВ-0,4 Л-2 ТП-9246-перегруз из - за шлейфа с ВЛ-0,4 кВ Л-1</t>
  </si>
  <si>
    <t>отггорел шлейф м/у 1Т и секцией шин 0,4 кВ</t>
  </si>
  <si>
    <t>Повреждение в сетях ООО "Башкирского керамического завода"</t>
  </si>
  <si>
    <t>ВЛ-0,4кВ Л-2 ТП-2- обрыв провода</t>
  </si>
  <si>
    <t>АВ-0,4кВ Л-5 ТП-60 - перегруз</t>
  </si>
  <si>
    <t xml:space="preserve">ВЛ-0,4кВ Л-1, Л-2 ТП-29 - необходима пропилка </t>
  </si>
  <si>
    <t xml:space="preserve">АВ-0,4кВ Л-3 ТП-01523 - перегруз </t>
  </si>
  <si>
    <t>н/п Учалы</t>
  </si>
  <si>
    <t xml:space="preserve"> Отключился контактор  АВ-0,4кВ 1Т ТП-2 из - за  посадки в сети.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</si>
</sst>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0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2" fontId="5" fillId="2" borderId="3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3" borderId="7" xfId="0" applyFont="1" applyFill="1" applyBorder="1" applyAlignment="1" applyProtection="1">
      <alignment horizontal="center" vertical="top" wrapText="1"/>
    </xf>
    <xf numFmtId="0" fontId="7" fillId="3" borderId="8" xfId="0" applyFont="1" applyFill="1" applyBorder="1" applyAlignment="1" applyProtection="1">
      <alignment horizontal="center" vertical="top" wrapText="1"/>
    </xf>
    <xf numFmtId="14" fontId="1" fillId="2" borderId="9" xfId="0" applyNumberFormat="1" applyFont="1" applyFill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center" wrapText="1"/>
    </xf>
    <xf numFmtId="0" fontId="7" fillId="3" borderId="12" xfId="0" applyFont="1" applyFill="1" applyBorder="1" applyAlignment="1" applyProtection="1">
      <alignment horizontal="center" vertical="top" wrapText="1"/>
    </xf>
    <xf numFmtId="14" fontId="1" fillId="2" borderId="13" xfId="0" applyNumberFormat="1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top" wrapText="1"/>
    </xf>
    <xf numFmtId="0" fontId="5" fillId="2" borderId="14" xfId="1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0" fontId="7" fillId="3" borderId="15" xfId="0" applyFont="1" applyFill="1" applyBorder="1" applyAlignment="1" applyProtection="1">
      <alignment horizontal="center" vertical="top" wrapText="1"/>
    </xf>
    <xf numFmtId="0" fontId="7" fillId="3" borderId="16" xfId="0" applyFont="1" applyFill="1" applyBorder="1" applyAlignment="1" applyProtection="1">
      <alignment horizontal="center" vertical="top" wrapText="1"/>
    </xf>
    <xf numFmtId="0" fontId="7" fillId="3" borderId="17" xfId="0" applyFont="1" applyFill="1" applyBorder="1" applyAlignment="1" applyProtection="1">
      <alignment horizontal="center" vertical="top" wrapText="1"/>
    </xf>
    <xf numFmtId="0" fontId="7" fillId="3" borderId="18" xfId="0" applyFont="1" applyFill="1" applyBorder="1" applyAlignment="1" applyProtection="1">
      <alignment horizontal="center" vertical="top" wrapText="1"/>
    </xf>
    <xf numFmtId="0" fontId="7" fillId="3" borderId="4" xfId="0" applyFont="1" applyFill="1" applyBorder="1" applyAlignment="1" applyProtection="1">
      <alignment horizontal="center" vertical="top" wrapText="1"/>
    </xf>
    <xf numFmtId="0" fontId="7" fillId="3" borderId="19" xfId="0" applyFont="1" applyFill="1" applyBorder="1" applyAlignment="1" applyProtection="1">
      <alignment horizontal="center" vertical="top" wrapText="1"/>
    </xf>
    <xf numFmtId="0" fontId="1" fillId="0" borderId="2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7" fillId="3" borderId="0" xfId="0" applyFont="1" applyFill="1" applyBorder="1" applyAlignment="1" applyProtection="1">
      <alignment horizontal="center" vertical="top" wrapText="1"/>
    </xf>
    <xf numFmtId="0" fontId="7" fillId="3" borderId="21" xfId="0" applyFont="1" applyFill="1" applyBorder="1" applyAlignment="1" applyProtection="1">
      <alignment horizontal="center" vertical="top" wrapText="1"/>
    </xf>
    <xf numFmtId="0" fontId="7" fillId="3" borderId="22" xfId="0" applyFont="1" applyFill="1" applyBorder="1" applyAlignment="1" applyProtection="1">
      <alignment horizontal="center" vertical="top" wrapText="1"/>
    </xf>
    <xf numFmtId="0" fontId="7" fillId="3" borderId="23" xfId="0" applyFont="1" applyFill="1" applyBorder="1" applyAlignment="1" applyProtection="1">
      <alignment horizontal="center" vertical="top" wrapText="1"/>
    </xf>
    <xf numFmtId="0" fontId="7" fillId="3" borderId="24" xfId="0" applyFont="1" applyFill="1" applyBorder="1" applyAlignment="1" applyProtection="1">
      <alignment horizontal="center" vertical="top" wrapText="1"/>
    </xf>
    <xf numFmtId="0" fontId="7" fillId="3" borderId="25" xfId="0" applyFont="1" applyFill="1" applyBorder="1" applyAlignment="1" applyProtection="1">
      <alignment horizontal="center" vertical="top" wrapText="1"/>
    </xf>
    <xf numFmtId="0" fontId="1" fillId="0" borderId="2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top" wrapText="1"/>
    </xf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top" wrapText="1"/>
    </xf>
    <xf numFmtId="0" fontId="6" fillId="0" borderId="0" xfId="0" applyFont="1" applyAlignment="1">
      <alignment horizontal="justify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54"/>
  <sheetViews>
    <sheetView tabSelected="1" topLeftCell="A40" workbookViewId="0">
      <selection activeCell="F48" sqref="F48"/>
    </sheetView>
  </sheetViews>
  <sheetFormatPr defaultColWidth="9.140625" defaultRowHeight="15" x14ac:dyDescent="0.25"/>
  <cols>
    <col min="1" max="1" width="9.140625" style="44"/>
    <col min="2" max="2" width="5.5703125" style="44" customWidth="1"/>
    <col min="3" max="3" width="13.7109375" style="44" customWidth="1"/>
    <col min="4" max="4" width="15.5703125" style="44" customWidth="1"/>
    <col min="5" max="5" width="21.85546875" style="44" customWidth="1"/>
    <col min="6" max="6" width="29" style="44" customWidth="1"/>
    <col min="7" max="7" width="17" style="44" customWidth="1"/>
    <col min="8" max="8" width="16.85546875" style="44" customWidth="1"/>
    <col min="9" max="9" width="17.7109375" style="44" customWidth="1"/>
    <col min="10" max="10" width="27.28515625" style="44" customWidth="1"/>
    <col min="11" max="11" width="17.7109375" style="44" customWidth="1"/>
    <col min="12" max="12" width="17.140625" style="44" customWidth="1"/>
    <col min="13" max="13" width="17" style="44" customWidth="1"/>
    <col min="14" max="14" width="16.5703125" style="44" customWidth="1"/>
    <col min="15" max="15" width="60.85546875" style="44" customWidth="1"/>
    <col min="16" max="16" width="15.5703125" style="44" customWidth="1"/>
    <col min="17" max="16384" width="9.140625" style="44"/>
  </cols>
  <sheetData>
    <row r="2" spans="2:16" x14ac:dyDescent="0.25">
      <c r="I2" s="100"/>
      <c r="J2" s="100"/>
    </row>
    <row r="3" spans="2:16" ht="12.75" customHeight="1" x14ac:dyDescent="0.25">
      <c r="I3" s="100"/>
      <c r="J3" s="100"/>
    </row>
    <row r="4" spans="2:16" ht="42.75" customHeight="1" x14ac:dyDescent="0.25">
      <c r="B4" s="101" t="s">
        <v>15</v>
      </c>
      <c r="C4" s="101"/>
      <c r="D4" s="101"/>
      <c r="E4" s="101"/>
      <c r="F4" s="101"/>
      <c r="G4" s="101"/>
      <c r="H4" s="101"/>
      <c r="I4" s="101"/>
      <c r="J4" s="101"/>
      <c r="K4" s="2"/>
      <c r="L4" s="2"/>
      <c r="M4" s="2"/>
      <c r="N4" s="2"/>
      <c r="O4" s="2"/>
      <c r="P4" s="2"/>
    </row>
    <row r="5" spans="2:16" ht="21.75" customHeight="1" x14ac:dyDescent="0.25">
      <c r="B5" s="45"/>
      <c r="C5" s="45"/>
      <c r="D5" s="45"/>
      <c r="E5" s="101" t="s">
        <v>63</v>
      </c>
      <c r="F5" s="101"/>
      <c r="G5" s="101"/>
      <c r="H5" s="45"/>
      <c r="I5" s="45"/>
      <c r="J5" s="45"/>
      <c r="K5" s="2"/>
      <c r="L5" s="2"/>
      <c r="M5" s="2"/>
      <c r="N5" s="2"/>
      <c r="O5" s="2"/>
      <c r="P5" s="2"/>
    </row>
    <row r="6" spans="2:16" ht="15.75" customHeight="1" thickBot="1" x14ac:dyDescent="0.3"/>
    <row r="7" spans="2:16" ht="15.75" customHeight="1" thickBot="1" x14ac:dyDescent="0.3">
      <c r="B7" s="102" t="s">
        <v>4</v>
      </c>
      <c r="C7" s="102" t="s">
        <v>0</v>
      </c>
      <c r="D7" s="102" t="s">
        <v>1</v>
      </c>
      <c r="E7" s="102" t="s">
        <v>2</v>
      </c>
      <c r="F7" s="102" t="s">
        <v>3</v>
      </c>
      <c r="G7" s="102" t="s">
        <v>5</v>
      </c>
      <c r="H7" s="102" t="s">
        <v>6</v>
      </c>
      <c r="I7" s="102" t="s">
        <v>8</v>
      </c>
      <c r="J7" s="102" t="s">
        <v>7</v>
      </c>
    </row>
    <row r="8" spans="2:16" ht="51.75" customHeight="1" thickBot="1" x14ac:dyDescent="0.3">
      <c r="B8" s="102"/>
      <c r="C8" s="102"/>
      <c r="D8" s="102"/>
      <c r="E8" s="102"/>
      <c r="F8" s="102"/>
      <c r="G8" s="102"/>
      <c r="H8" s="102"/>
      <c r="I8" s="103"/>
      <c r="J8" s="103"/>
    </row>
    <row r="9" spans="2:16" s="48" customFormat="1" ht="45.75" thickBot="1" x14ac:dyDescent="0.3">
      <c r="B9" s="35">
        <v>1</v>
      </c>
      <c r="C9" s="34" t="s">
        <v>61</v>
      </c>
      <c r="D9" s="43" t="s">
        <v>14</v>
      </c>
      <c r="E9" s="79" t="s">
        <v>16</v>
      </c>
      <c r="F9" s="80" t="s">
        <v>124</v>
      </c>
      <c r="G9" s="73" t="s">
        <v>67</v>
      </c>
      <c r="H9" s="74" t="s">
        <v>68</v>
      </c>
      <c r="I9" s="46">
        <f>1.73*6.5*10*(29/60+9)</f>
        <v>1066.4008333333331</v>
      </c>
      <c r="J9" s="47" t="s">
        <v>121</v>
      </c>
    </row>
    <row r="10" spans="2:16" s="49" customFormat="1" ht="90.75" thickBot="1" x14ac:dyDescent="0.3">
      <c r="B10" s="35">
        <v>2</v>
      </c>
      <c r="C10" s="34" t="s">
        <v>61</v>
      </c>
      <c r="D10" s="43" t="s">
        <v>14</v>
      </c>
      <c r="E10" s="81" t="s">
        <v>122</v>
      </c>
      <c r="F10" s="82" t="s">
        <v>18</v>
      </c>
      <c r="G10" s="77" t="s">
        <v>19</v>
      </c>
      <c r="H10" s="78" t="s">
        <v>69</v>
      </c>
      <c r="I10" s="46">
        <f>1.73*250*0.4*(6/60+8)</f>
        <v>1401.3</v>
      </c>
      <c r="J10" s="50" t="s">
        <v>132</v>
      </c>
    </row>
    <row r="11" spans="2:16" s="49" customFormat="1" ht="30.75" thickBot="1" x14ac:dyDescent="0.3">
      <c r="B11" s="35">
        <v>3</v>
      </c>
      <c r="C11" s="34" t="s">
        <v>61</v>
      </c>
      <c r="D11" s="43" t="s">
        <v>14</v>
      </c>
      <c r="E11" s="60" t="s">
        <v>62</v>
      </c>
      <c r="F11" s="51" t="s">
        <v>20</v>
      </c>
      <c r="G11" s="83" t="s">
        <v>71</v>
      </c>
      <c r="H11" s="84" t="s">
        <v>70</v>
      </c>
      <c r="I11" s="46">
        <f>1.73*150*0.4*(3)</f>
        <v>311.40000000000003</v>
      </c>
      <c r="J11" s="50" t="s">
        <v>126</v>
      </c>
    </row>
    <row r="12" spans="2:16" s="49" customFormat="1" ht="30.75" thickBot="1" x14ac:dyDescent="0.3">
      <c r="B12" s="35">
        <v>4</v>
      </c>
      <c r="C12" s="34" t="s">
        <v>61</v>
      </c>
      <c r="D12" s="43" t="s">
        <v>14</v>
      </c>
      <c r="E12" s="60" t="s">
        <v>64</v>
      </c>
      <c r="F12" s="67" t="s">
        <v>21</v>
      </c>
      <c r="G12" s="85" t="s">
        <v>72</v>
      </c>
      <c r="H12" s="56" t="s">
        <v>73</v>
      </c>
      <c r="I12" s="46">
        <f>1.73*250*0.4*(52/60+2)</f>
        <v>495.93333333333334</v>
      </c>
      <c r="J12" s="50" t="s">
        <v>127</v>
      </c>
    </row>
    <row r="13" spans="2:16" s="49" customFormat="1" ht="60.75" thickBot="1" x14ac:dyDescent="0.3">
      <c r="B13" s="35">
        <v>5</v>
      </c>
      <c r="C13" s="34" t="s">
        <v>61</v>
      </c>
      <c r="D13" s="43" t="s">
        <v>14</v>
      </c>
      <c r="E13" s="60" t="s">
        <v>17</v>
      </c>
      <c r="F13" s="67" t="s">
        <v>18</v>
      </c>
      <c r="G13" s="86" t="s">
        <v>22</v>
      </c>
      <c r="H13" s="57" t="s">
        <v>23</v>
      </c>
      <c r="I13" s="72">
        <f>1.73*250*0.4*(39/60+10)</f>
        <v>1842.45</v>
      </c>
      <c r="J13" s="50" t="s">
        <v>131</v>
      </c>
    </row>
    <row r="14" spans="2:16" s="49" customFormat="1" ht="60.75" thickBot="1" x14ac:dyDescent="0.3">
      <c r="B14" s="35">
        <v>6</v>
      </c>
      <c r="C14" s="34" t="s">
        <v>61</v>
      </c>
      <c r="D14" s="43" t="s">
        <v>14</v>
      </c>
      <c r="E14" s="61" t="s">
        <v>24</v>
      </c>
      <c r="F14" s="68" t="s">
        <v>25</v>
      </c>
      <c r="G14" s="86" t="s">
        <v>26</v>
      </c>
      <c r="H14" s="57" t="s">
        <v>27</v>
      </c>
      <c r="I14" s="72">
        <f>1.73*550*0.4*(22/60+2)</f>
        <v>900.75333333333344</v>
      </c>
      <c r="J14" s="50" t="s">
        <v>128</v>
      </c>
    </row>
    <row r="15" spans="2:16" s="49" customFormat="1" ht="30.75" thickBot="1" x14ac:dyDescent="0.3">
      <c r="B15" s="35">
        <v>7</v>
      </c>
      <c r="C15" s="34" t="s">
        <v>61</v>
      </c>
      <c r="D15" s="43" t="s">
        <v>14</v>
      </c>
      <c r="E15" s="61" t="s">
        <v>24</v>
      </c>
      <c r="F15" s="69" t="s">
        <v>28</v>
      </c>
      <c r="G15" s="86" t="s">
        <v>29</v>
      </c>
      <c r="H15" s="57" t="s">
        <v>30</v>
      </c>
      <c r="I15" s="72">
        <f>1.73*250*0.4*(38/60+3)</f>
        <v>628.56666666666661</v>
      </c>
      <c r="J15" s="50" t="s">
        <v>129</v>
      </c>
    </row>
    <row r="16" spans="2:16" s="49" customFormat="1" ht="45.75" thickBot="1" x14ac:dyDescent="0.3">
      <c r="B16" s="35">
        <v>8</v>
      </c>
      <c r="C16" s="34" t="s">
        <v>61</v>
      </c>
      <c r="D16" s="43" t="s">
        <v>14</v>
      </c>
      <c r="E16" s="61" t="s">
        <v>31</v>
      </c>
      <c r="F16" s="68" t="s">
        <v>32</v>
      </c>
      <c r="G16" s="87" t="s">
        <v>33</v>
      </c>
      <c r="H16" s="88" t="s">
        <v>34</v>
      </c>
      <c r="I16" s="72">
        <f>1.73*70*10*(15/60+0)</f>
        <v>302.75</v>
      </c>
      <c r="J16" s="50" t="s">
        <v>133</v>
      </c>
    </row>
    <row r="17" spans="2:10" s="49" customFormat="1" ht="66" customHeight="1" thickBot="1" x14ac:dyDescent="0.3">
      <c r="B17" s="35">
        <v>9</v>
      </c>
      <c r="C17" s="34" t="s">
        <v>61</v>
      </c>
      <c r="D17" s="43" t="s">
        <v>14</v>
      </c>
      <c r="E17" s="62" t="s">
        <v>35</v>
      </c>
      <c r="F17" s="70" t="s">
        <v>125</v>
      </c>
      <c r="G17" s="75" t="s">
        <v>36</v>
      </c>
      <c r="H17" s="76" t="s">
        <v>37</v>
      </c>
      <c r="I17" s="72">
        <f>1.73*6.5*10*(56/60+2)</f>
        <v>329.85333333333335</v>
      </c>
      <c r="J17" s="53" t="s">
        <v>123</v>
      </c>
    </row>
    <row r="18" spans="2:10" s="49" customFormat="1" ht="30.75" thickBot="1" x14ac:dyDescent="0.3">
      <c r="B18" s="35">
        <v>10</v>
      </c>
      <c r="C18" s="34" t="s">
        <v>61</v>
      </c>
      <c r="D18" s="43" t="s">
        <v>14</v>
      </c>
      <c r="E18" s="61" t="s">
        <v>138</v>
      </c>
      <c r="F18" s="69" t="s">
        <v>38</v>
      </c>
      <c r="G18" s="64" t="s">
        <v>39</v>
      </c>
      <c r="H18" s="57" t="s">
        <v>40</v>
      </c>
      <c r="I18" s="72">
        <f>1.73*250*0.4*(33/60+2)</f>
        <v>441.15</v>
      </c>
      <c r="J18" s="50" t="s">
        <v>139</v>
      </c>
    </row>
    <row r="19" spans="2:10" s="49" customFormat="1" ht="30.75" thickBot="1" x14ac:dyDescent="0.3">
      <c r="B19" s="35">
        <v>11</v>
      </c>
      <c r="C19" s="34" t="s">
        <v>61</v>
      </c>
      <c r="D19" s="43" t="s">
        <v>14</v>
      </c>
      <c r="E19" s="61" t="s">
        <v>24</v>
      </c>
      <c r="F19" s="68" t="s">
        <v>25</v>
      </c>
      <c r="G19" s="64" t="s">
        <v>41</v>
      </c>
      <c r="H19" s="57" t="s">
        <v>42</v>
      </c>
      <c r="I19" s="72">
        <f>1.73*70*10*(19/60+1)</f>
        <v>1594.4833333333333</v>
      </c>
      <c r="J19" s="50" t="s">
        <v>134</v>
      </c>
    </row>
    <row r="20" spans="2:10" s="49" customFormat="1" ht="30.75" thickBot="1" x14ac:dyDescent="0.3">
      <c r="B20" s="35">
        <v>12</v>
      </c>
      <c r="C20" s="34" t="s">
        <v>61</v>
      </c>
      <c r="D20" s="43" t="s">
        <v>14</v>
      </c>
      <c r="E20" s="61" t="s">
        <v>24</v>
      </c>
      <c r="F20" s="68" t="s">
        <v>43</v>
      </c>
      <c r="G20" s="64" t="s">
        <v>44</v>
      </c>
      <c r="H20" s="57" t="s">
        <v>45</v>
      </c>
      <c r="I20" s="72">
        <f>1.73*250*0.4*(24/60+3)</f>
        <v>588.19999999999993</v>
      </c>
      <c r="J20" s="50" t="s">
        <v>140</v>
      </c>
    </row>
    <row r="21" spans="2:10" s="49" customFormat="1" ht="60.75" thickBot="1" x14ac:dyDescent="0.3">
      <c r="B21" s="35">
        <v>13</v>
      </c>
      <c r="C21" s="34" t="s">
        <v>61</v>
      </c>
      <c r="D21" s="43" t="s">
        <v>14</v>
      </c>
      <c r="E21" s="60" t="s">
        <v>122</v>
      </c>
      <c r="F21" s="67" t="s">
        <v>18</v>
      </c>
      <c r="G21" s="65" t="s">
        <v>74</v>
      </c>
      <c r="H21" s="58" t="s">
        <v>76</v>
      </c>
      <c r="I21" s="72">
        <f>1.73*250*0.4*(3/60+8)</f>
        <v>1392.65</v>
      </c>
      <c r="J21" s="53" t="s">
        <v>130</v>
      </c>
    </row>
    <row r="22" spans="2:10" s="49" customFormat="1" ht="30.75" thickBot="1" x14ac:dyDescent="0.3">
      <c r="B22" s="35">
        <v>14</v>
      </c>
      <c r="C22" s="34" t="s">
        <v>61</v>
      </c>
      <c r="D22" s="43" t="s">
        <v>14</v>
      </c>
      <c r="E22" s="61" t="s">
        <v>64</v>
      </c>
      <c r="F22" s="67" t="s">
        <v>46</v>
      </c>
      <c r="G22" s="65" t="s">
        <v>75</v>
      </c>
      <c r="H22" s="58" t="s">
        <v>77</v>
      </c>
      <c r="I22" s="72">
        <f>1.73*250*0.4*(34/60+0)</f>
        <v>98.033333333333331</v>
      </c>
      <c r="J22" s="50" t="s">
        <v>141</v>
      </c>
    </row>
    <row r="23" spans="2:10" s="49" customFormat="1" ht="30.75" thickBot="1" x14ac:dyDescent="0.3">
      <c r="B23" s="35">
        <v>15</v>
      </c>
      <c r="C23" s="34" t="s">
        <v>61</v>
      </c>
      <c r="D23" s="43" t="s">
        <v>14</v>
      </c>
      <c r="E23" s="61" t="s">
        <v>62</v>
      </c>
      <c r="F23" s="67" t="s">
        <v>47</v>
      </c>
      <c r="G23" s="65" t="s">
        <v>78</v>
      </c>
      <c r="H23" s="58" t="s">
        <v>79</v>
      </c>
      <c r="I23" s="72">
        <f>1.73*250*0.4*(54/60+2)</f>
        <v>501.7</v>
      </c>
      <c r="J23" s="50" t="s">
        <v>142</v>
      </c>
    </row>
    <row r="24" spans="2:10" s="49" customFormat="1" ht="60.75" thickBot="1" x14ac:dyDescent="0.3">
      <c r="B24" s="35">
        <v>16</v>
      </c>
      <c r="C24" s="34" t="s">
        <v>61</v>
      </c>
      <c r="D24" s="43" t="s">
        <v>14</v>
      </c>
      <c r="E24" s="63" t="s">
        <v>48</v>
      </c>
      <c r="F24" s="67" t="s">
        <v>137</v>
      </c>
      <c r="G24" s="66" t="s">
        <v>80</v>
      </c>
      <c r="H24" s="59" t="s">
        <v>81</v>
      </c>
      <c r="I24" s="46">
        <v>25</v>
      </c>
      <c r="J24" s="50" t="s">
        <v>123</v>
      </c>
    </row>
    <row r="25" spans="2:10" s="49" customFormat="1" ht="30.75" thickBot="1" x14ac:dyDescent="0.3">
      <c r="B25" s="35">
        <v>17</v>
      </c>
      <c r="C25" s="34" t="s">
        <v>61</v>
      </c>
      <c r="D25" s="43" t="s">
        <v>14</v>
      </c>
      <c r="E25" s="63" t="s">
        <v>49</v>
      </c>
      <c r="F25" s="67" t="s">
        <v>50</v>
      </c>
      <c r="G25" s="66" t="s">
        <v>82</v>
      </c>
      <c r="H25" s="59" t="s">
        <v>96</v>
      </c>
      <c r="I25" s="72">
        <f>1.73*250*0.4*(15/60+1)</f>
        <v>216.25</v>
      </c>
      <c r="J25" s="50" t="s">
        <v>143</v>
      </c>
    </row>
    <row r="26" spans="2:10" s="49" customFormat="1" ht="60.75" thickBot="1" x14ac:dyDescent="0.3">
      <c r="B26" s="35">
        <v>18</v>
      </c>
      <c r="C26" s="34" t="s">
        <v>61</v>
      </c>
      <c r="D26" s="43" t="s">
        <v>14</v>
      </c>
      <c r="E26" s="63" t="s">
        <v>48</v>
      </c>
      <c r="F26" s="67" t="s">
        <v>137</v>
      </c>
      <c r="G26" s="66" t="s">
        <v>83</v>
      </c>
      <c r="H26" s="59" t="s">
        <v>97</v>
      </c>
      <c r="I26" s="46">
        <v>12</v>
      </c>
      <c r="J26" s="50" t="s">
        <v>123</v>
      </c>
    </row>
    <row r="27" spans="2:10" s="49" customFormat="1" ht="135.75" thickBot="1" x14ac:dyDescent="0.3">
      <c r="B27" s="35">
        <v>19</v>
      </c>
      <c r="C27" s="34" t="s">
        <v>61</v>
      </c>
      <c r="D27" s="43" t="s">
        <v>14</v>
      </c>
      <c r="E27" s="63" t="s">
        <v>51</v>
      </c>
      <c r="F27" s="67" t="s">
        <v>52</v>
      </c>
      <c r="G27" s="66" t="s">
        <v>84</v>
      </c>
      <c r="H27" s="59" t="s">
        <v>98</v>
      </c>
      <c r="I27" s="46">
        <v>0</v>
      </c>
      <c r="J27" s="50" t="s">
        <v>135</v>
      </c>
    </row>
    <row r="28" spans="2:10" s="49" customFormat="1" ht="30.75" thickBot="1" x14ac:dyDescent="0.3">
      <c r="B28" s="35">
        <v>20</v>
      </c>
      <c r="C28" s="34" t="s">
        <v>61</v>
      </c>
      <c r="D28" s="43" t="s">
        <v>14</v>
      </c>
      <c r="E28" s="61" t="s">
        <v>64</v>
      </c>
      <c r="F28" s="67" t="s">
        <v>53</v>
      </c>
      <c r="G28" s="66" t="s">
        <v>85</v>
      </c>
      <c r="H28" s="59" t="s">
        <v>99</v>
      </c>
      <c r="I28" s="72">
        <f>1.73*250*0.4*(42/60+1)</f>
        <v>294.09999999999997</v>
      </c>
      <c r="J28" s="50" t="s">
        <v>144</v>
      </c>
    </row>
    <row r="29" spans="2:10" s="49" customFormat="1" ht="30.75" thickBot="1" x14ac:dyDescent="0.3">
      <c r="B29" s="35">
        <v>21</v>
      </c>
      <c r="C29" s="34" t="s">
        <v>61</v>
      </c>
      <c r="D29" s="43" t="s">
        <v>14</v>
      </c>
      <c r="E29" s="63" t="s">
        <v>48</v>
      </c>
      <c r="F29" s="51" t="s">
        <v>124</v>
      </c>
      <c r="G29" s="66" t="s">
        <v>86</v>
      </c>
      <c r="H29" s="59" t="s">
        <v>100</v>
      </c>
      <c r="I29" s="72">
        <f>1.73*6*10*(44/60+7)</f>
        <v>802.71999999999991</v>
      </c>
      <c r="J29" s="50" t="s">
        <v>145</v>
      </c>
    </row>
    <row r="30" spans="2:10" s="49" customFormat="1" ht="30.75" thickBot="1" x14ac:dyDescent="0.3">
      <c r="B30" s="35">
        <v>22</v>
      </c>
      <c r="C30" s="34" t="s">
        <v>61</v>
      </c>
      <c r="D30" s="43" t="s">
        <v>14</v>
      </c>
      <c r="E30" s="63" t="s">
        <v>62</v>
      </c>
      <c r="F30" s="67" t="s">
        <v>54</v>
      </c>
      <c r="G30" s="66" t="s">
        <v>87</v>
      </c>
      <c r="H30" s="59" t="s">
        <v>101</v>
      </c>
      <c r="I30" s="72">
        <f>1.73*100*0.4*(44/60+7)</f>
        <v>535.14666666666665</v>
      </c>
      <c r="J30" s="50" t="s">
        <v>146</v>
      </c>
    </row>
    <row r="31" spans="2:10" s="49" customFormat="1" ht="30.75" thickBot="1" x14ac:dyDescent="0.3">
      <c r="B31" s="35">
        <v>23</v>
      </c>
      <c r="C31" s="34" t="s">
        <v>61</v>
      </c>
      <c r="D31" s="43" t="s">
        <v>14</v>
      </c>
      <c r="E31" s="63" t="s">
        <v>49</v>
      </c>
      <c r="F31" s="67" t="s">
        <v>55</v>
      </c>
      <c r="G31" s="66" t="s">
        <v>88</v>
      </c>
      <c r="H31" s="59" t="s">
        <v>102</v>
      </c>
      <c r="I31" s="72">
        <f>1.73*250*0.4*(22/60+0)</f>
        <v>63.43333333333333</v>
      </c>
      <c r="J31" s="50" t="s">
        <v>147</v>
      </c>
    </row>
    <row r="32" spans="2:10" s="49" customFormat="1" ht="45.75" thickBot="1" x14ac:dyDescent="0.3">
      <c r="B32" s="35">
        <v>24</v>
      </c>
      <c r="C32" s="34" t="s">
        <v>61</v>
      </c>
      <c r="D32" s="43" t="s">
        <v>14</v>
      </c>
      <c r="E32" s="63" t="s">
        <v>49</v>
      </c>
      <c r="F32" s="67" t="s">
        <v>56</v>
      </c>
      <c r="G32" s="66" t="s">
        <v>89</v>
      </c>
      <c r="H32" s="59" t="s">
        <v>102</v>
      </c>
      <c r="I32" s="72">
        <f>1.73*250*0.4*(17/60+0)</f>
        <v>49.016666666666666</v>
      </c>
      <c r="J32" s="55" t="s">
        <v>148</v>
      </c>
    </row>
    <row r="33" spans="2:10" s="49" customFormat="1" ht="30.75" thickBot="1" x14ac:dyDescent="0.3">
      <c r="B33" s="35">
        <v>25</v>
      </c>
      <c r="C33" s="34" t="s">
        <v>61</v>
      </c>
      <c r="D33" s="43" t="s">
        <v>14</v>
      </c>
      <c r="E33" s="63" t="s">
        <v>62</v>
      </c>
      <c r="F33" s="67" t="s">
        <v>20</v>
      </c>
      <c r="G33" s="66" t="s">
        <v>90</v>
      </c>
      <c r="H33" s="59" t="s">
        <v>103</v>
      </c>
      <c r="I33" s="72">
        <f>1.73*100*0.4*(50/60+1)</f>
        <v>126.86666666666669</v>
      </c>
      <c r="J33" s="55" t="s">
        <v>149</v>
      </c>
    </row>
    <row r="34" spans="2:10" s="49" customFormat="1" ht="45.75" thickBot="1" x14ac:dyDescent="0.3">
      <c r="B34" s="35">
        <v>26</v>
      </c>
      <c r="C34" s="34" t="s">
        <v>61</v>
      </c>
      <c r="D34" s="43" t="s">
        <v>14</v>
      </c>
      <c r="E34" s="63" t="s">
        <v>31</v>
      </c>
      <c r="F34" s="67" t="s">
        <v>136</v>
      </c>
      <c r="G34" s="66" t="s">
        <v>91</v>
      </c>
      <c r="H34" s="59" t="s">
        <v>104</v>
      </c>
      <c r="I34" s="46">
        <v>85</v>
      </c>
      <c r="J34" s="50" t="s">
        <v>150</v>
      </c>
    </row>
    <row r="35" spans="2:10" s="49" customFormat="1" ht="45.75" thickBot="1" x14ac:dyDescent="0.3">
      <c r="B35" s="35">
        <v>27</v>
      </c>
      <c r="C35" s="34" t="s">
        <v>61</v>
      </c>
      <c r="D35" s="43" t="s">
        <v>14</v>
      </c>
      <c r="E35" s="63" t="s">
        <v>31</v>
      </c>
      <c r="F35" s="67" t="s">
        <v>136</v>
      </c>
      <c r="G35" s="66" t="s">
        <v>92</v>
      </c>
      <c r="H35" s="59" t="s">
        <v>105</v>
      </c>
      <c r="I35" s="46">
        <v>115</v>
      </c>
      <c r="J35" s="55" t="s">
        <v>150</v>
      </c>
    </row>
    <row r="36" spans="2:10" s="49" customFormat="1" ht="60.75" thickBot="1" x14ac:dyDescent="0.3">
      <c r="B36" s="35">
        <v>28</v>
      </c>
      <c r="C36" s="34" t="s">
        <v>61</v>
      </c>
      <c r="D36" s="43" t="s">
        <v>14</v>
      </c>
      <c r="E36" s="63" t="s">
        <v>16</v>
      </c>
      <c r="F36" s="70" t="s">
        <v>125</v>
      </c>
      <c r="G36" s="66" t="s">
        <v>93</v>
      </c>
      <c r="H36" s="59" t="s">
        <v>106</v>
      </c>
      <c r="I36" s="46">
        <v>45</v>
      </c>
      <c r="J36" s="55" t="s">
        <v>123</v>
      </c>
    </row>
    <row r="37" spans="2:10" s="49" customFormat="1" ht="30.75" thickBot="1" x14ac:dyDescent="0.3">
      <c r="B37" s="35">
        <v>29</v>
      </c>
      <c r="C37" s="34" t="s">
        <v>61</v>
      </c>
      <c r="D37" s="43" t="s">
        <v>14</v>
      </c>
      <c r="E37" s="63" t="s">
        <v>65</v>
      </c>
      <c r="F37" s="67" t="s">
        <v>57</v>
      </c>
      <c r="G37" s="66" t="s">
        <v>94</v>
      </c>
      <c r="H37" s="59" t="s">
        <v>113</v>
      </c>
      <c r="I37" s="46">
        <v>38</v>
      </c>
      <c r="J37" s="67" t="s">
        <v>151</v>
      </c>
    </row>
    <row r="38" spans="2:10" s="49" customFormat="1" ht="30.75" thickBot="1" x14ac:dyDescent="0.3">
      <c r="B38" s="35">
        <v>30</v>
      </c>
      <c r="C38" s="34" t="s">
        <v>61</v>
      </c>
      <c r="D38" s="43" t="s">
        <v>14</v>
      </c>
      <c r="E38" s="63" t="s">
        <v>24</v>
      </c>
      <c r="F38" s="67" t="s">
        <v>43</v>
      </c>
      <c r="G38" s="66" t="s">
        <v>95</v>
      </c>
      <c r="H38" s="59" t="s">
        <v>114</v>
      </c>
      <c r="I38" s="72">
        <f>1.73*125*0.4*(52/60+2)</f>
        <v>247.96666666666667</v>
      </c>
      <c r="J38" s="67" t="s">
        <v>152</v>
      </c>
    </row>
    <row r="39" spans="2:10" s="49" customFormat="1" ht="30.75" thickBot="1" x14ac:dyDescent="0.3">
      <c r="B39" s="35">
        <v>31</v>
      </c>
      <c r="C39" s="34" t="s">
        <v>61</v>
      </c>
      <c r="D39" s="43" t="s">
        <v>14</v>
      </c>
      <c r="E39" s="63" t="s">
        <v>24</v>
      </c>
      <c r="F39" s="67" t="s">
        <v>43</v>
      </c>
      <c r="G39" s="66" t="s">
        <v>107</v>
      </c>
      <c r="H39" s="59" t="s">
        <v>115</v>
      </c>
      <c r="I39" s="72">
        <f>1.73*50*0.4*(40/60+6)</f>
        <v>230.66666666666669</v>
      </c>
      <c r="J39" s="67" t="s">
        <v>152</v>
      </c>
    </row>
    <row r="40" spans="2:10" s="48" customFormat="1" ht="30.75" thickBot="1" x14ac:dyDescent="0.3">
      <c r="B40" s="35">
        <v>32</v>
      </c>
      <c r="C40" s="34" t="s">
        <v>61</v>
      </c>
      <c r="D40" s="43" t="s">
        <v>14</v>
      </c>
      <c r="E40" s="63" t="s">
        <v>24</v>
      </c>
      <c r="F40" s="67" t="s">
        <v>58</v>
      </c>
      <c r="G40" s="66" t="s">
        <v>108</v>
      </c>
      <c r="H40" s="59" t="s">
        <v>116</v>
      </c>
      <c r="I40" s="72">
        <f>1.73*100*0.4*(30/60+1)</f>
        <v>103.80000000000001</v>
      </c>
      <c r="J40" s="67" t="s">
        <v>153</v>
      </c>
    </row>
    <row r="41" spans="2:10" s="48" customFormat="1" ht="30.75" thickBot="1" x14ac:dyDescent="0.3">
      <c r="B41" s="35">
        <v>33</v>
      </c>
      <c r="C41" s="34" t="s">
        <v>61</v>
      </c>
      <c r="D41" s="43" t="s">
        <v>14</v>
      </c>
      <c r="E41" s="63" t="s">
        <v>66</v>
      </c>
      <c r="F41" s="67" t="s">
        <v>59</v>
      </c>
      <c r="G41" s="66" t="s">
        <v>109</v>
      </c>
      <c r="H41" s="59" t="s">
        <v>117</v>
      </c>
      <c r="I41" s="72">
        <f>1.73*250*0.4*(10/60+2)</f>
        <v>374.83333333333331</v>
      </c>
      <c r="J41" s="67" t="s">
        <v>154</v>
      </c>
    </row>
    <row r="42" spans="2:10" s="48" customFormat="1" ht="30.75" thickBot="1" x14ac:dyDescent="0.3">
      <c r="B42" s="35">
        <v>34</v>
      </c>
      <c r="C42" s="89" t="s">
        <v>61</v>
      </c>
      <c r="D42" s="90" t="s">
        <v>14</v>
      </c>
      <c r="E42" s="91" t="s">
        <v>66</v>
      </c>
      <c r="F42" s="94" t="s">
        <v>59</v>
      </c>
      <c r="G42" s="92" t="s">
        <v>110</v>
      </c>
      <c r="H42" s="93" t="s">
        <v>118</v>
      </c>
      <c r="I42" s="72">
        <f>1.73*250*0.4*(43/60+0)</f>
        <v>123.98333333333333</v>
      </c>
      <c r="J42" s="67" t="s">
        <v>154</v>
      </c>
    </row>
    <row r="43" spans="2:10" s="48" customFormat="1" ht="60.75" thickBot="1" x14ac:dyDescent="0.3">
      <c r="B43" s="35">
        <v>35</v>
      </c>
      <c r="C43" s="53" t="s">
        <v>61</v>
      </c>
      <c r="D43" s="82" t="s">
        <v>14</v>
      </c>
      <c r="E43" s="79" t="s">
        <v>16</v>
      </c>
      <c r="F43" s="95" t="s">
        <v>125</v>
      </c>
      <c r="G43" s="96" t="s">
        <v>111</v>
      </c>
      <c r="H43" s="97" t="s">
        <v>119</v>
      </c>
      <c r="I43" s="46">
        <v>115</v>
      </c>
      <c r="J43" s="54" t="s">
        <v>123</v>
      </c>
    </row>
    <row r="44" spans="2:10" s="10" customFormat="1" ht="45.75" thickBot="1" x14ac:dyDescent="0.3">
      <c r="B44" s="15">
        <v>36</v>
      </c>
      <c r="C44" s="52" t="s">
        <v>61</v>
      </c>
      <c r="D44" s="98" t="s">
        <v>14</v>
      </c>
      <c r="E44" s="52" t="s">
        <v>155</v>
      </c>
      <c r="F44" s="82" t="s">
        <v>60</v>
      </c>
      <c r="G44" s="52" t="s">
        <v>112</v>
      </c>
      <c r="H44" s="52" t="s">
        <v>120</v>
      </c>
      <c r="I44" s="71">
        <v>75</v>
      </c>
      <c r="J44" s="82" t="s">
        <v>156</v>
      </c>
    </row>
    <row r="45" spans="2:10" ht="22.5" customHeight="1" thickBot="1" x14ac:dyDescent="0.3">
      <c r="H45" s="20" t="s">
        <v>9</v>
      </c>
      <c r="I45" s="21">
        <f>SUM(I9:I44)</f>
        <v>15574.407499999999</v>
      </c>
      <c r="J45" s="10"/>
    </row>
    <row r="51" spans="2:14" ht="45.6" customHeight="1" x14ac:dyDescent="0.25">
      <c r="B51" s="99"/>
      <c r="C51" s="99"/>
      <c r="D51" s="99"/>
      <c r="E51" s="99"/>
      <c r="F51" s="99"/>
      <c r="G51" s="99"/>
      <c r="H51" s="99"/>
      <c r="I51" s="99"/>
      <c r="J51" s="99"/>
    </row>
    <row r="54" spans="2:14" ht="40.5" customHeight="1" x14ac:dyDescent="0.25"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</row>
  </sheetData>
  <mergeCells count="15">
    <mergeCell ref="B51:J51"/>
    <mergeCell ref="B54:N54"/>
    <mergeCell ref="I2:J2"/>
    <mergeCell ref="I3:J3"/>
    <mergeCell ref="B4:J4"/>
    <mergeCell ref="E5:G5"/>
    <mergeCell ref="B7:B8"/>
    <mergeCell ref="C7:C8"/>
    <mergeCell ref="D7:D8"/>
    <mergeCell ref="E7:E8"/>
    <mergeCell ref="F7:F8"/>
    <mergeCell ref="G7:G8"/>
    <mergeCell ref="H7:H8"/>
    <mergeCell ref="I7:I8"/>
    <mergeCell ref="J7:J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D33" sqref="D33"/>
    </sheetView>
  </sheetViews>
  <sheetFormatPr defaultColWidth="9.140625" defaultRowHeight="15" x14ac:dyDescent="0.25"/>
  <cols>
    <col min="1" max="1" width="5.5703125" style="9" customWidth="1"/>
    <col min="2" max="2" width="13.7109375" style="9" customWidth="1"/>
    <col min="3" max="3" width="15.5703125" style="9" customWidth="1"/>
    <col min="4" max="4" width="21.85546875" style="9" customWidth="1"/>
    <col min="5" max="5" width="25.140625" style="9" customWidth="1"/>
    <col min="6" max="6" width="17" style="9" customWidth="1"/>
    <col min="7" max="7" width="16.85546875" style="9" customWidth="1"/>
    <col min="8" max="8" width="17.7109375" style="9" customWidth="1"/>
    <col min="9" max="9" width="27.28515625" style="9" customWidth="1"/>
    <col min="10" max="10" width="17.7109375" style="9" customWidth="1"/>
    <col min="11" max="11" width="17.140625" style="9" customWidth="1"/>
    <col min="12" max="12" width="17" style="9" customWidth="1"/>
    <col min="13" max="13" width="16.5703125" style="9" customWidth="1"/>
    <col min="14" max="14" width="60.85546875" style="9" customWidth="1"/>
    <col min="15" max="15" width="15.5703125" style="9" customWidth="1"/>
    <col min="16" max="16384" width="9.140625" style="9"/>
  </cols>
  <sheetData>
    <row r="1" spans="1:15" x14ac:dyDescent="0.25">
      <c r="H1" s="100"/>
      <c r="I1" s="100"/>
    </row>
    <row r="2" spans="1:15" ht="12.75" customHeight="1" x14ac:dyDescent="0.25">
      <c r="H2" s="100"/>
      <c r="I2" s="100"/>
    </row>
    <row r="3" spans="1:15" ht="42.75" customHeight="1" x14ac:dyDescent="0.25">
      <c r="A3" s="101" t="s">
        <v>10</v>
      </c>
      <c r="B3" s="101"/>
      <c r="C3" s="101"/>
      <c r="D3" s="101"/>
      <c r="E3" s="101"/>
      <c r="F3" s="101"/>
      <c r="G3" s="101"/>
      <c r="H3" s="101"/>
      <c r="I3" s="101"/>
      <c r="J3" s="2"/>
      <c r="K3" s="2"/>
      <c r="L3" s="2"/>
      <c r="M3" s="2"/>
      <c r="N3" s="2"/>
      <c r="O3" s="2"/>
    </row>
    <row r="4" spans="1:15" ht="21.75" customHeight="1" x14ac:dyDescent="0.25">
      <c r="A4" s="8"/>
      <c r="B4" s="8"/>
      <c r="C4" s="8"/>
      <c r="D4" s="101" t="s">
        <v>11</v>
      </c>
      <c r="E4" s="101"/>
      <c r="F4" s="101"/>
      <c r="G4" s="8"/>
      <c r="H4" s="8"/>
      <c r="I4" s="8"/>
      <c r="J4" s="2"/>
      <c r="K4" s="2"/>
      <c r="L4" s="2"/>
      <c r="M4" s="2"/>
      <c r="N4" s="2"/>
      <c r="O4" s="2"/>
    </row>
    <row r="5" spans="1:15" ht="15.75" customHeight="1" thickBot="1" x14ac:dyDescent="0.3"/>
    <row r="6" spans="1:15" ht="15.75" customHeight="1" thickBot="1" x14ac:dyDescent="0.3">
      <c r="A6" s="102" t="s">
        <v>4</v>
      </c>
      <c r="B6" s="102" t="s">
        <v>0</v>
      </c>
      <c r="C6" s="102" t="s">
        <v>1</v>
      </c>
      <c r="D6" s="102" t="s">
        <v>2</v>
      </c>
      <c r="E6" s="102" t="s">
        <v>3</v>
      </c>
      <c r="F6" s="102" t="s">
        <v>5</v>
      </c>
      <c r="G6" s="102" t="s">
        <v>6</v>
      </c>
      <c r="H6" s="102" t="s">
        <v>8</v>
      </c>
      <c r="I6" s="102" t="s">
        <v>7</v>
      </c>
    </row>
    <row r="7" spans="1:15" ht="51.75" customHeight="1" thickBot="1" x14ac:dyDescent="0.3">
      <c r="A7" s="102"/>
      <c r="B7" s="102"/>
      <c r="C7" s="102"/>
      <c r="D7" s="102"/>
      <c r="E7" s="102"/>
      <c r="F7" s="102"/>
      <c r="G7" s="102"/>
      <c r="H7" s="103"/>
      <c r="I7" s="103"/>
    </row>
    <row r="8" spans="1:15" s="22" customFormat="1" ht="33" customHeight="1" thickBot="1" x14ac:dyDescent="0.3">
      <c r="A8" s="23">
        <v>1</v>
      </c>
      <c r="B8" s="38"/>
      <c r="C8" s="39"/>
      <c r="D8" s="32"/>
      <c r="E8" s="17"/>
      <c r="F8" s="29"/>
      <c r="G8" s="17"/>
      <c r="H8" s="26"/>
      <c r="I8" s="37"/>
    </row>
    <row r="9" spans="1:15" s="36" customFormat="1" ht="33" customHeight="1" thickBot="1" x14ac:dyDescent="0.3">
      <c r="A9" s="37">
        <f>A8+1</f>
        <v>2</v>
      </c>
      <c r="B9" s="38"/>
      <c r="C9" s="39"/>
      <c r="D9" s="40"/>
      <c r="E9" s="17"/>
      <c r="F9" s="29"/>
      <c r="G9" s="42"/>
      <c r="H9" s="33"/>
      <c r="I9" s="37"/>
    </row>
    <row r="10" spans="1:15" s="28" customFormat="1" ht="33" customHeight="1" thickBot="1" x14ac:dyDescent="0.3">
      <c r="A10" s="37">
        <f>A9+1</f>
        <v>3</v>
      </c>
      <c r="B10" s="37"/>
      <c r="C10" s="13"/>
      <c r="D10" s="41"/>
      <c r="E10" s="30"/>
      <c r="F10" s="17"/>
      <c r="G10" s="31"/>
      <c r="H10" s="33"/>
      <c r="I10" s="37"/>
    </row>
    <row r="11" spans="1:15" ht="19.5" thickBot="1" x14ac:dyDescent="0.3">
      <c r="G11" s="3" t="s">
        <v>9</v>
      </c>
      <c r="H11" s="4">
        <f>SUM(H8:H10)</f>
        <v>0</v>
      </c>
      <c r="I11" s="10"/>
    </row>
  </sheetData>
  <mergeCells count="13">
    <mergeCell ref="H1:I1"/>
    <mergeCell ref="H2:I2"/>
    <mergeCell ref="A3:I3"/>
    <mergeCell ref="D4:F4"/>
    <mergeCell ref="A6:A7"/>
    <mergeCell ref="B6:B7"/>
    <mergeCell ref="C6:C7"/>
    <mergeCell ref="D6:D7"/>
    <mergeCell ref="E6:E7"/>
    <mergeCell ref="F6:F7"/>
    <mergeCell ref="G6:G7"/>
    <mergeCell ref="H6:H7"/>
    <mergeCell ref="I6:I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"/>
  <sheetViews>
    <sheetView workbookViewId="0">
      <selection activeCell="D17" sqref="D17"/>
    </sheetView>
  </sheetViews>
  <sheetFormatPr defaultColWidth="9.140625" defaultRowHeight="15" x14ac:dyDescent="0.25"/>
  <cols>
    <col min="1" max="1" width="5.5703125" style="1" customWidth="1"/>
    <col min="2" max="2" width="13.7109375" style="1" customWidth="1"/>
    <col min="3" max="3" width="15.5703125" style="1" customWidth="1"/>
    <col min="4" max="4" width="21.85546875" style="1" customWidth="1"/>
    <col min="5" max="5" width="25.85546875" style="1" customWidth="1"/>
    <col min="6" max="6" width="17" style="1" customWidth="1"/>
    <col min="7" max="7" width="16.85546875" style="1" customWidth="1"/>
    <col min="8" max="8" width="17.7109375" style="1" customWidth="1"/>
    <col min="9" max="9" width="27.28515625" style="1" customWidth="1"/>
    <col min="10" max="10" width="17.7109375" style="1" customWidth="1"/>
    <col min="11" max="11" width="17.140625" style="1" customWidth="1"/>
    <col min="12" max="12" width="17" style="1" customWidth="1"/>
    <col min="13" max="13" width="16.5703125" style="1" customWidth="1"/>
    <col min="14" max="14" width="60.85546875" style="1" customWidth="1"/>
    <col min="15" max="15" width="15.5703125" style="1" customWidth="1"/>
    <col min="16" max="16384" width="9.140625" style="1"/>
  </cols>
  <sheetData>
    <row r="1" spans="1:15" x14ac:dyDescent="0.25">
      <c r="H1" s="100"/>
      <c r="I1" s="100"/>
    </row>
    <row r="2" spans="1:15" ht="12.75" customHeight="1" x14ac:dyDescent="0.25">
      <c r="H2" s="100"/>
      <c r="I2" s="100"/>
    </row>
    <row r="3" spans="1:15" ht="42.75" customHeight="1" x14ac:dyDescent="0.25">
      <c r="A3" s="101" t="s">
        <v>10</v>
      </c>
      <c r="B3" s="101"/>
      <c r="C3" s="101"/>
      <c r="D3" s="101"/>
      <c r="E3" s="101"/>
      <c r="F3" s="101"/>
      <c r="G3" s="101"/>
      <c r="H3" s="101"/>
      <c r="I3" s="101"/>
      <c r="J3" s="2"/>
      <c r="K3" s="2"/>
      <c r="L3" s="2"/>
      <c r="M3" s="2"/>
      <c r="N3" s="2"/>
      <c r="O3" s="2"/>
    </row>
    <row r="4" spans="1:15" s="6" customFormat="1" ht="21.75" customHeight="1" x14ac:dyDescent="0.25">
      <c r="A4" s="5"/>
      <c r="B4" s="5"/>
      <c r="C4" s="5"/>
      <c r="D4" s="101" t="s">
        <v>12</v>
      </c>
      <c r="E4" s="101"/>
      <c r="F4" s="101"/>
      <c r="G4" s="5"/>
      <c r="H4" s="5"/>
      <c r="I4" s="5"/>
      <c r="J4" s="2"/>
      <c r="K4" s="2"/>
      <c r="L4" s="2"/>
      <c r="M4" s="2"/>
      <c r="N4" s="2"/>
      <c r="O4" s="2"/>
    </row>
    <row r="5" spans="1:15" ht="15.75" customHeight="1" thickBot="1" x14ac:dyDescent="0.3"/>
    <row r="6" spans="1:15" ht="15.75" customHeight="1" thickBot="1" x14ac:dyDescent="0.3">
      <c r="A6" s="102" t="s">
        <v>4</v>
      </c>
      <c r="B6" s="102" t="s">
        <v>0</v>
      </c>
      <c r="C6" s="102" t="s">
        <v>1</v>
      </c>
      <c r="D6" s="102" t="s">
        <v>2</v>
      </c>
      <c r="E6" s="102" t="s">
        <v>3</v>
      </c>
      <c r="F6" s="102" t="s">
        <v>5</v>
      </c>
      <c r="G6" s="102" t="s">
        <v>6</v>
      </c>
      <c r="H6" s="102" t="s">
        <v>8</v>
      </c>
      <c r="I6" s="102" t="s">
        <v>7</v>
      </c>
    </row>
    <row r="7" spans="1:15" ht="51.75" customHeight="1" thickBot="1" x14ac:dyDescent="0.3">
      <c r="A7" s="102"/>
      <c r="B7" s="102"/>
      <c r="C7" s="102"/>
      <c r="D7" s="102"/>
      <c r="E7" s="102"/>
      <c r="F7" s="102"/>
      <c r="G7" s="102"/>
      <c r="H7" s="103"/>
      <c r="I7" s="103"/>
    </row>
    <row r="8" spans="1:15" s="36" customFormat="1" ht="33" customHeight="1" thickBot="1" x14ac:dyDescent="0.3">
      <c r="A8" s="37">
        <v>1</v>
      </c>
      <c r="B8" s="37"/>
      <c r="C8" s="37"/>
      <c r="D8" s="37"/>
      <c r="E8" s="37"/>
      <c r="F8" s="37"/>
      <c r="G8" s="37"/>
      <c r="H8" s="38"/>
      <c r="I8" s="38"/>
    </row>
    <row r="9" spans="1:15" s="36" customFormat="1" ht="30.75" customHeight="1" thickBot="1" x14ac:dyDescent="0.3">
      <c r="A9" s="37">
        <f>A8+1</f>
        <v>2</v>
      </c>
      <c r="B9" s="37"/>
      <c r="C9" s="37"/>
      <c r="D9" s="37"/>
      <c r="E9" s="37"/>
      <c r="F9" s="37"/>
      <c r="G9" s="37"/>
      <c r="H9" s="38"/>
      <c r="I9" s="38"/>
    </row>
    <row r="10" spans="1:15" ht="35.25" customHeight="1" thickBot="1" x14ac:dyDescent="0.3">
      <c r="A10" s="37">
        <f>A9+1</f>
        <v>3</v>
      </c>
      <c r="B10" s="27"/>
      <c r="C10" s="13"/>
      <c r="D10" s="13"/>
      <c r="E10" s="7"/>
      <c r="F10" s="7"/>
      <c r="G10" s="7"/>
      <c r="H10" s="26"/>
      <c r="I10" s="27"/>
    </row>
    <row r="11" spans="1:15" ht="19.5" thickBot="1" x14ac:dyDescent="0.3">
      <c r="G11" s="3" t="s">
        <v>9</v>
      </c>
      <c r="H11" s="4">
        <f>SUM(H10:H10)</f>
        <v>0</v>
      </c>
    </row>
  </sheetData>
  <mergeCells count="13">
    <mergeCell ref="A6:A7"/>
    <mergeCell ref="A3:I3"/>
    <mergeCell ref="H6:H7"/>
    <mergeCell ref="I6:I7"/>
    <mergeCell ref="G6:G7"/>
    <mergeCell ref="F6:F7"/>
    <mergeCell ref="E6:E7"/>
    <mergeCell ref="D4:F4"/>
    <mergeCell ref="H1:I1"/>
    <mergeCell ref="H2:I2"/>
    <mergeCell ref="D6:D7"/>
    <mergeCell ref="C6:C7"/>
    <mergeCell ref="B6:B7"/>
  </mergeCells>
  <pageMargins left="0.7" right="0.7" top="0.75" bottom="0.75" header="0.3" footer="0.3"/>
  <pageSetup paperSize="9" scale="8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H15" sqref="H15"/>
    </sheetView>
  </sheetViews>
  <sheetFormatPr defaultColWidth="9.140625" defaultRowHeight="15" x14ac:dyDescent="0.25"/>
  <cols>
    <col min="1" max="1" width="5.5703125" style="11" customWidth="1"/>
    <col min="2" max="2" width="13.7109375" style="11" customWidth="1"/>
    <col min="3" max="3" width="15.5703125" style="11" customWidth="1"/>
    <col min="4" max="4" width="21.85546875" style="11" customWidth="1"/>
    <col min="5" max="5" width="25.140625" style="11" customWidth="1"/>
    <col min="6" max="6" width="17" style="11" customWidth="1"/>
    <col min="7" max="7" width="16.85546875" style="11" customWidth="1"/>
    <col min="8" max="8" width="17.7109375" style="11" customWidth="1"/>
    <col min="9" max="9" width="27.28515625" style="11" customWidth="1"/>
    <col min="10" max="10" width="17.7109375" style="11" customWidth="1"/>
    <col min="11" max="11" width="17.140625" style="11" customWidth="1"/>
    <col min="12" max="12" width="17" style="11" customWidth="1"/>
    <col min="13" max="13" width="16.5703125" style="11" customWidth="1"/>
    <col min="14" max="14" width="60.85546875" style="11" customWidth="1"/>
    <col min="15" max="15" width="15.5703125" style="11" customWidth="1"/>
    <col min="16" max="16384" width="9.140625" style="11"/>
  </cols>
  <sheetData>
    <row r="1" spans="1:15" x14ac:dyDescent="0.25">
      <c r="H1" s="100"/>
      <c r="I1" s="100"/>
    </row>
    <row r="2" spans="1:15" ht="12.75" customHeight="1" x14ac:dyDescent="0.25">
      <c r="H2" s="100"/>
      <c r="I2" s="100"/>
    </row>
    <row r="3" spans="1:15" ht="42.75" customHeight="1" x14ac:dyDescent="0.25">
      <c r="A3" s="101" t="s">
        <v>10</v>
      </c>
      <c r="B3" s="101"/>
      <c r="C3" s="101"/>
      <c r="D3" s="101"/>
      <c r="E3" s="101"/>
      <c r="F3" s="101"/>
      <c r="G3" s="101"/>
      <c r="H3" s="101"/>
      <c r="I3" s="101"/>
      <c r="J3" s="2"/>
      <c r="K3" s="2"/>
      <c r="L3" s="2"/>
      <c r="M3" s="2"/>
      <c r="N3" s="2"/>
      <c r="O3" s="2"/>
    </row>
    <row r="4" spans="1:15" ht="21.75" customHeight="1" x14ac:dyDescent="0.25">
      <c r="A4" s="12"/>
      <c r="B4" s="12"/>
      <c r="C4" s="12"/>
      <c r="D4" s="101" t="s">
        <v>13</v>
      </c>
      <c r="E4" s="101"/>
      <c r="F4" s="101"/>
      <c r="G4" s="12"/>
      <c r="H4" s="12"/>
      <c r="I4" s="12"/>
      <c r="J4" s="2"/>
      <c r="K4" s="2"/>
      <c r="L4" s="2"/>
      <c r="M4" s="2"/>
      <c r="N4" s="2"/>
      <c r="O4" s="2"/>
    </row>
    <row r="5" spans="1:15" ht="15.75" customHeight="1" thickBot="1" x14ac:dyDescent="0.3"/>
    <row r="6" spans="1:15" ht="15.75" customHeight="1" thickBot="1" x14ac:dyDescent="0.3">
      <c r="A6" s="102" t="s">
        <v>4</v>
      </c>
      <c r="B6" s="102" t="s">
        <v>0</v>
      </c>
      <c r="C6" s="102" t="s">
        <v>1</v>
      </c>
      <c r="D6" s="102" t="s">
        <v>2</v>
      </c>
      <c r="E6" s="102" t="s">
        <v>3</v>
      </c>
      <c r="F6" s="102" t="s">
        <v>5</v>
      </c>
      <c r="G6" s="102" t="s">
        <v>6</v>
      </c>
      <c r="H6" s="102" t="s">
        <v>8</v>
      </c>
      <c r="I6" s="102" t="s">
        <v>7</v>
      </c>
    </row>
    <row r="7" spans="1:15" ht="51.75" customHeight="1" thickBot="1" x14ac:dyDescent="0.3">
      <c r="A7" s="102"/>
      <c r="B7" s="102"/>
      <c r="C7" s="102"/>
      <c r="D7" s="102"/>
      <c r="E7" s="103"/>
      <c r="F7" s="103"/>
      <c r="G7" s="103"/>
      <c r="H7" s="103"/>
      <c r="I7" s="103"/>
    </row>
    <row r="8" spans="1:15" ht="33.75" customHeight="1" thickBot="1" x14ac:dyDescent="0.3">
      <c r="A8" s="14">
        <v>1</v>
      </c>
      <c r="B8" s="16"/>
      <c r="C8" s="19"/>
      <c r="D8" s="19"/>
      <c r="E8" s="15"/>
      <c r="F8" s="17"/>
      <c r="G8" s="17"/>
      <c r="H8" s="18"/>
      <c r="I8" s="15"/>
    </row>
    <row r="9" spans="1:15" s="24" customFormat="1" ht="31.5" customHeight="1" thickBot="1" x14ac:dyDescent="0.3">
      <c r="A9" s="25">
        <f>A8+1</f>
        <v>2</v>
      </c>
      <c r="B9" s="19"/>
      <c r="C9" s="19"/>
      <c r="D9" s="19"/>
      <c r="E9" s="15"/>
      <c r="F9" s="17"/>
      <c r="G9" s="17"/>
      <c r="H9" s="26"/>
      <c r="I9" s="15"/>
    </row>
    <row r="10" spans="1:15" s="24" customFormat="1" ht="41.25" customHeight="1" thickBot="1" x14ac:dyDescent="0.3">
      <c r="A10" s="25">
        <f t="shared" ref="A10" si="0">A9+1</f>
        <v>3</v>
      </c>
      <c r="B10" s="19"/>
      <c r="C10" s="19"/>
      <c r="D10" s="19"/>
      <c r="E10" s="15"/>
      <c r="F10" s="17"/>
      <c r="G10" s="17"/>
      <c r="H10" s="18"/>
      <c r="I10" s="15"/>
    </row>
    <row r="11" spans="1:15" ht="22.5" customHeight="1" thickBot="1" x14ac:dyDescent="0.3">
      <c r="G11" s="20" t="s">
        <v>9</v>
      </c>
      <c r="H11" s="21">
        <f>SUM(H8:H10)</f>
        <v>0</v>
      </c>
      <c r="I11" s="10"/>
    </row>
  </sheetData>
  <mergeCells count="13">
    <mergeCell ref="G6:G7"/>
    <mergeCell ref="H6:H7"/>
    <mergeCell ref="I6:I7"/>
    <mergeCell ref="H1:I1"/>
    <mergeCell ref="H2:I2"/>
    <mergeCell ref="A3:I3"/>
    <mergeCell ref="D4:F4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ноябрь 2021</vt:lpstr>
      <vt:lpstr>2 квартал 2020</vt:lpstr>
      <vt:lpstr>3 квартал 2020</vt:lpstr>
      <vt:lpstr>4 квартал 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2022-03-05T10:39:54Z</dcterms:modified>
</cp:coreProperties>
</file>